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161" yWindow="65371" windowWidth="15945" windowHeight="11760" tabRatio="698" activeTab="6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ст1" sheetId="8" r:id="rId8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<sst xmlns="http://schemas.openxmlformats.org/spreadsheetml/2006/main" count="728" uniqueCount="64">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</sst>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196" fontId="22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200" fontId="22" fillId="0" borderId="0" xfId="0" applyNumberFormat="1" applyFont="1" applyAlignment="1">
      <alignment/>
    </xf>
    <xf numFmtId="196" fontId="0" fillId="34" borderId="0" xfId="0" applyNumberFormat="1" applyFont="1" applyFill="1" applyAlignment="1">
      <alignment/>
    </xf>
    <xf numFmtId="0" fontId="0" fillId="34" borderId="0" xfId="0" applyFill="1" applyAlignment="1">
      <alignment horizontal="right"/>
    </xf>
    <xf numFmtId="0" fontId="0" fillId="34" borderId="0" xfId="0" applyFill="1" applyAlignment="1">
      <alignment horizontal="right" vertical="center"/>
    </xf>
    <xf numFmtId="196" fontId="0" fillId="34" borderId="0" xfId="0" applyNumberFormat="1" applyFill="1" applyAlignment="1">
      <alignment horizontal="right" vertical="center"/>
    </xf>
    <xf numFmtId="0" fontId="5" fillId="34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E1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2" t="s">
        <v>12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</row>
    <row r="2" spans="1:33" ht="22.5" customHeight="1">
      <c r="A2" s="143" t="s">
        <v>52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3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2" t="s">
        <v>12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</row>
    <row r="2" spans="1:33" ht="22.5" customHeight="1">
      <c r="A2" s="143" t="s">
        <v>53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2" t="s">
        <v>12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</row>
    <row r="2" spans="1:33" ht="22.5" customHeight="1">
      <c r="A2" s="143" t="s">
        <v>53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4" sqref="B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2" t="s">
        <v>12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</row>
    <row r="2" spans="1:33" ht="22.5" customHeight="1">
      <c r="A2" s="143" t="s">
        <v>56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33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33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33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33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33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33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34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135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33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33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33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33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33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33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H24" s="133"/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34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135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33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33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33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33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33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33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33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33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33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33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33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33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33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33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135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33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33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33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33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33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33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33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33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33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33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33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33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135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135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135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33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33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33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33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33"/>
    </row>
    <row r="62" spans="1:34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  <c r="AH62" s="133"/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7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135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135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33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33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33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33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33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8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33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33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33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33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9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9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9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9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9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9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9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9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9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9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9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9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9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9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9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9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40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33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41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33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33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33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2" t="s">
        <v>12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</row>
    <row r="2" spans="1:33" ht="22.5" customHeight="1">
      <c r="A2" s="143" t="s">
        <v>58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V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7" sqref="A47:IV47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2" t="s">
        <v>12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</row>
    <row r="2" spans="1:33" ht="22.5" customHeight="1">
      <c r="A2" s="143" t="s">
        <v>61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12221.800000000007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157976.37000000008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228148.31</v>
      </c>
      <c r="C9" s="104">
        <f aca="true" t="shared" si="0" ref="C9:AD9">C10+C15+C24+C33+C47+C52+C54+C61+C62+C71+C72+C88+C76+C81+C83+C82+C69+C89+C90+C91+C70+C40+C92</f>
        <v>104323.6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4297.099999999999</v>
      </c>
      <c r="Q9" s="68">
        <f t="shared" si="0"/>
        <v>4322.1</v>
      </c>
      <c r="R9" s="68">
        <f t="shared" si="0"/>
        <v>5964.5</v>
      </c>
      <c r="S9" s="68">
        <f t="shared" si="0"/>
        <v>1048.5</v>
      </c>
      <c r="T9" s="68">
        <f t="shared" si="0"/>
        <v>3682.7</v>
      </c>
      <c r="U9" s="68">
        <f t="shared" si="0"/>
        <v>3155.7</v>
      </c>
      <c r="V9" s="68">
        <f t="shared" si="0"/>
        <v>81269.59999999999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193889.80000000002</v>
      </c>
      <c r="AG9" s="69">
        <f>AG10+AG15+AG24+AG33+AG47+AG52+AG54+AG61+AG62+AG71+AG72+AG76+AG88+AG81+AG83+AG82+AG69+AG89+AG91+AG90+AG70+AG40+AG92</f>
        <v>138582.11000000002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3609.9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21978</v>
      </c>
      <c r="AG10" s="72">
        <f>B10+C10-AF10</f>
        <v>4906.399999999998</v>
      </c>
      <c r="AH10" s="133"/>
    </row>
    <row r="11" spans="1:34" ht="15.75">
      <c r="A11" s="3" t="s">
        <v>5</v>
      </c>
      <c r="B11" s="72">
        <f>17270.02+300+578+300+1050.9</f>
        <v>19498.920000000002</v>
      </c>
      <c r="C11" s="72">
        <v>5060.400000000005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3568.720000000005</v>
      </c>
      <c r="AH11" s="133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33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33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1103.3999999999905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84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698.399999999999</v>
      </c>
      <c r="AG14" s="72">
        <f>AG10-AG11-AG12-AG13</f>
        <v>1107.3799999999933</v>
      </c>
      <c r="AH14" s="133"/>
    </row>
    <row r="15" spans="1:35" ht="15" customHeight="1">
      <c r="A15" s="4" t="s">
        <v>6</v>
      </c>
      <c r="B15" s="72">
        <f>86876.4-830.1</f>
        <v>86046.29999999999</v>
      </c>
      <c r="C15" s="72">
        <v>21765.60000000002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217.6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</v>
      </c>
      <c r="AG15" s="72">
        <f aca="true" t="shared" si="3" ref="AG15:AG31">B15+C15-AF15</f>
        <v>25089.20000000001</v>
      </c>
      <c r="AH15" s="133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34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135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33"/>
    </row>
    <row r="19" spans="1:34" ht="15.75">
      <c r="A19" s="3" t="s">
        <v>1</v>
      </c>
      <c r="B19" s="72">
        <f>5310-9.6</f>
        <v>5300.4</v>
      </c>
      <c r="C19" s="72">
        <v>6864.300000000001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6448.100000000001</v>
      </c>
      <c r="AH19" s="133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723.2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5600.499999999999</v>
      </c>
      <c r="AG20" s="72">
        <f t="shared" si="3"/>
        <v>1493.000000000001</v>
      </c>
      <c r="AH20" s="133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33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2159.550000000004</v>
      </c>
      <c r="C23" s="72">
        <f t="shared" si="4"/>
        <v>6161.6000000000195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293.5999999999942</v>
      </c>
      <c r="W23" s="67">
        <f t="shared" si="4"/>
        <v>0.19999999999998863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1665.1999999999946</v>
      </c>
      <c r="AG23" s="72">
        <f t="shared" si="3"/>
        <v>6655.950000000029</v>
      </c>
    </row>
    <row r="24" spans="1:35" ht="15" customHeight="1">
      <c r="A24" s="4" t="s">
        <v>7</v>
      </c>
      <c r="B24" s="72">
        <f>34265.4-1534.5+750.3</f>
        <v>33481.200000000004</v>
      </c>
      <c r="C24" s="72">
        <v>9827.8</v>
      </c>
      <c r="D24" s="67"/>
      <c r="E24" s="67"/>
      <c r="F24" s="67">
        <f>75.3+504.8</f>
        <v>580.1</v>
      </c>
      <c r="G24" s="67">
        <v>29.3</v>
      </c>
      <c r="H24" s="67"/>
      <c r="I24" s="67">
        <v>0.6</v>
      </c>
      <c r="J24" s="72"/>
      <c r="K24" s="67">
        <f>441.9+11816.1</f>
        <v>12258</v>
      </c>
      <c r="L24" s="67">
        <f>2322.7+1.7</f>
        <v>2324.3999999999996</v>
      </c>
      <c r="M24" s="67">
        <f>7.7+19.7</f>
        <v>27.4</v>
      </c>
      <c r="N24" s="67"/>
      <c r="O24" s="71">
        <f>186.3+953.3</f>
        <v>1139.6</v>
      </c>
      <c r="P24" s="67">
        <v>92.7</v>
      </c>
      <c r="Q24" s="71">
        <f>82.9+25</f>
        <v>107.9</v>
      </c>
      <c r="R24" s="71">
        <f>301.6+545.3</f>
        <v>846.9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33708.90000000001</v>
      </c>
      <c r="AG24" s="72">
        <f t="shared" si="3"/>
        <v>9600.099999999991</v>
      </c>
      <c r="AI24" s="86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2081.8000000000065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545.3</v>
      </c>
      <c r="S25" s="76"/>
      <c r="T25" s="76">
        <v>170.5</v>
      </c>
      <c r="U25" s="76"/>
      <c r="V25" s="76">
        <v>7930.3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22501.600000000002</v>
      </c>
      <c r="AG25" s="115">
        <f t="shared" si="3"/>
        <v>2333.400000000005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9827.8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92.7</v>
      </c>
      <c r="Q32" s="67">
        <f t="shared" si="5"/>
        <v>107.9</v>
      </c>
      <c r="R32" s="67">
        <f t="shared" si="5"/>
        <v>846.9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33708.90000000001</v>
      </c>
      <c r="AG32" s="72">
        <f>AG24</f>
        <v>9600.099999999991</v>
      </c>
    </row>
    <row r="33" spans="1:33" ht="15" customHeight="1">
      <c r="A33" s="4" t="s">
        <v>8</v>
      </c>
      <c r="B33" s="72">
        <f>319.5+67.3</f>
        <v>386.8</v>
      </c>
      <c r="C33" s="72">
        <v>104.30000000000001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79.40000000000003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26.00000000000007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23.100000000000172</v>
      </c>
    </row>
    <row r="40" spans="1:33" ht="15" customHeight="1">
      <c r="A40" s="4" t="s">
        <v>29</v>
      </c>
      <c r="B40" s="72">
        <v>1146.3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120.79999999999995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29.79999999999996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14.10000000000015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920.8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1482.3899999999996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347.29999999999995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391.1199999999997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450.8</v>
      </c>
      <c r="U52" s="72">
        <v>129.8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4995.2</v>
      </c>
      <c r="AG52" s="72">
        <f aca="true" t="shared" si="11" ref="AG52:AG59">B52+C52-AF52</f>
        <v>4507.910000000001</v>
      </c>
    </row>
    <row r="53" spans="1:33" ht="15" customHeight="1">
      <c r="A53" s="3" t="s">
        <v>2</v>
      </c>
      <c r="B53" s="72">
        <v>911.5</v>
      </c>
      <c r="C53" s="72">
        <v>1205.6999999999998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817.0999999999997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v>280.5999999999999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196.29999999999995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11.600000000000001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32.6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44.2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422.6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0.9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389.19999999999993</v>
      </c>
      <c r="AG57" s="72">
        <f t="shared" si="11"/>
        <v>62.500000000000114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1143.6000000000008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21.699999999999996</v>
      </c>
      <c r="T60" s="67">
        <f t="shared" si="12"/>
        <v>17.1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790.6999999999999</v>
      </c>
      <c r="AG60" s="72">
        <f>AG54-AG55-AG57-AG59-AG56-AG58</f>
        <v>1062.7500000000005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v>934.7999999999997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2909.6999999999994</v>
      </c>
      <c r="AG62" s="72">
        <f t="shared" si="14"/>
        <v>1459.8000000000006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v>25.900000000000006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4.4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88.1</v>
      </c>
      <c r="AG65" s="72">
        <f t="shared" si="14"/>
        <v>60.20000000000002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/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46.9</v>
      </c>
      <c r="AG66" s="72">
        <f t="shared" si="14"/>
        <v>112.29999999999998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555.8999999999997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213.6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1067.5999999999997</v>
      </c>
      <c r="AG68" s="72">
        <f>AG62-AG63-AG66-AG67-AG65-AG64</f>
        <v>636.2000000000007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712.2</v>
      </c>
      <c r="AG72" s="130">
        <f t="shared" si="16"/>
        <v>2282.0999999999995</v>
      </c>
      <c r="AH72" s="86">
        <f>AG72+AG69+AG76</f>
        <v>2837.7599999999998</v>
      </c>
    </row>
    <row r="73" spans="1:33" ht="15" customHeight="1">
      <c r="A73" s="3" t="s">
        <v>5</v>
      </c>
      <c r="B73" s="72">
        <v>45.4</v>
      </c>
      <c r="C73" s="72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228148.31</v>
      </c>
      <c r="C94" s="132">
        <f t="shared" si="17"/>
        <v>104323.6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4297.099999999999</v>
      </c>
      <c r="Q94" s="83">
        <f t="shared" si="17"/>
        <v>4322.1</v>
      </c>
      <c r="R94" s="83">
        <f t="shared" si="17"/>
        <v>5964.5</v>
      </c>
      <c r="S94" s="83">
        <f t="shared" si="17"/>
        <v>1048.5</v>
      </c>
      <c r="T94" s="83">
        <f t="shared" si="17"/>
        <v>3682.7</v>
      </c>
      <c r="U94" s="83">
        <f t="shared" si="17"/>
        <v>3155.7</v>
      </c>
      <c r="V94" s="83">
        <f t="shared" si="17"/>
        <v>81269.59999999999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193889.80000000002</v>
      </c>
      <c r="AG94" s="84">
        <f>AG10+AG15+AG24+AG33+AG47+AG52+AG54+AG61+AG62+AG69+AG71+AG72+AG76+AG81+AG82+AG83+AG88+AG89+AG90+AG91+AG70+AG40+AG92</f>
        <v>138582.11000000002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9063.000000000005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14814.369999999952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8156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42.099999999999994</v>
      </c>
      <c r="U96" s="67">
        <f t="shared" si="19"/>
        <v>1029.6000000000001</v>
      </c>
      <c r="V96" s="67">
        <f t="shared" si="19"/>
        <v>723.2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8013.3</v>
      </c>
      <c r="AG96" s="71">
        <f>B96+C96-AF96</f>
        <v>3149.2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5465</v>
      </c>
      <c r="C98" s="109">
        <f t="shared" si="21"/>
        <v>6913.300000000001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35.5</v>
      </c>
      <c r="T98" s="67">
        <f t="shared" si="21"/>
        <v>21</v>
      </c>
      <c r="U98" s="67">
        <f t="shared" si="21"/>
        <v>295.5</v>
      </c>
      <c r="V98" s="67">
        <f t="shared" si="21"/>
        <v>3726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5856.599999999999</v>
      </c>
      <c r="AG98" s="71">
        <f>B98+C98-AF98</f>
        <v>6521.700000000002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117138.27000000003</v>
      </c>
      <c r="C100" s="20">
        <f t="shared" si="24"/>
        <v>79549.1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3733.1999999999994</v>
      </c>
      <c r="Q100" s="85">
        <f t="shared" si="24"/>
        <v>2253.9000000000005</v>
      </c>
      <c r="R100" s="85">
        <f t="shared" si="24"/>
        <v>4899.6</v>
      </c>
      <c r="S100" s="85">
        <f t="shared" si="24"/>
        <v>812.3000000000001</v>
      </c>
      <c r="T100" s="85">
        <f t="shared" si="24"/>
        <v>3432.7999999999997</v>
      </c>
      <c r="U100" s="85">
        <f t="shared" si="24"/>
        <v>1547.2999999999995</v>
      </c>
      <c r="V100" s="85">
        <f t="shared" si="24"/>
        <v>16592.29999999998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83895.09999999999</v>
      </c>
      <c r="AG100" s="85">
        <f>AG94-AG95-AG96-AG97-AG98-AG99</f>
        <v>112792.27000000006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94" sqref="G9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2" t="s">
        <v>12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</row>
    <row r="2" spans="1:33" ht="22.5" customHeight="1">
      <c r="A2" s="143" t="s">
        <v>61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35038.4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43432.90000000001</v>
      </c>
      <c r="AF7" s="54"/>
      <c r="AG7" s="40"/>
    </row>
    <row r="8" spans="1:55" ht="18" customHeight="1">
      <c r="A8" s="47" t="s">
        <v>30</v>
      </c>
      <c r="B8" s="33">
        <f>SUM(E8:AB8)</f>
        <v>12074.5</v>
      </c>
      <c r="C8" s="103">
        <v>157976.37000000008</v>
      </c>
      <c r="D8" s="59">
        <v>12815.7</v>
      </c>
      <c r="E8" s="60">
        <v>3929.8</v>
      </c>
      <c r="F8" s="61">
        <v>3302.3</v>
      </c>
      <c r="G8" s="61">
        <v>4842.4</v>
      </c>
      <c r="H8" s="61"/>
      <c r="I8" s="61"/>
      <c r="J8" s="61"/>
      <c r="K8" s="62"/>
      <c r="L8" s="61"/>
      <c r="M8" s="61"/>
      <c r="N8" s="61"/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166359.87000000005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218707.39000000004</v>
      </c>
      <c r="C9" s="104">
        <f aca="true" t="shared" si="0" ref="C9:AD9">C10+C15+C24+C33+C47+C52+C54+C61+C62+C71+C72+C88+C76+C81+C83+C82+C69+C89+C90+C91+C70+C40+C92</f>
        <v>138574.01</v>
      </c>
      <c r="D9" s="68">
        <f t="shared" si="0"/>
        <v>4329</v>
      </c>
      <c r="E9" s="68">
        <f t="shared" si="0"/>
        <v>3929.8</v>
      </c>
      <c r="F9" s="68">
        <f t="shared" si="0"/>
        <v>8565.899999999998</v>
      </c>
      <c r="G9" s="68">
        <f t="shared" si="0"/>
        <v>3509.3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20334</v>
      </c>
      <c r="AG9" s="69">
        <f>AG10+AG15+AG24+AG33+AG47+AG52+AG54+AG61+AG62+AG71+AG72+AG76+AG88+AG81+AG83+AG82+AG69+AG89+AG91+AG90+AG70+AG40+AG92</f>
        <v>336947.39999999997</v>
      </c>
      <c r="AH9" s="41"/>
      <c r="AI9" s="41"/>
    </row>
    <row r="10" spans="1:34" ht="15.75">
      <c r="A10" s="4" t="s">
        <v>4</v>
      </c>
      <c r="B10" s="72">
        <v>20114.7</v>
      </c>
      <c r="C10" s="72">
        <f>4911.3-21.9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/>
      <c r="I10" s="67"/>
      <c r="J10" s="70"/>
      <c r="K10" s="67"/>
      <c r="L10" s="67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640.7</v>
      </c>
      <c r="AG10" s="72">
        <f>B10+C10-AF10</f>
        <v>24363.4</v>
      </c>
      <c r="AH10" s="133"/>
    </row>
    <row r="11" spans="1:34" ht="15.75">
      <c r="A11" s="3" t="s">
        <v>5</v>
      </c>
      <c r="B11" s="72">
        <v>17567.8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/>
      <c r="I11" s="67"/>
      <c r="J11" s="72"/>
      <c r="K11" s="67"/>
      <c r="L11" s="67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388.5</v>
      </c>
      <c r="AG11" s="72">
        <f>B11+C11-AF11</f>
        <v>20747.719999999998</v>
      </c>
      <c r="AH11" s="133"/>
    </row>
    <row r="12" spans="1:34" ht="15.75">
      <c r="A12" s="3" t="s">
        <v>2</v>
      </c>
      <c r="B12" s="70">
        <v>98.2</v>
      </c>
      <c r="C12" s="72">
        <v>230.29999999999984</v>
      </c>
      <c r="D12" s="67"/>
      <c r="E12" s="67">
        <v>21</v>
      </c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21</v>
      </c>
      <c r="AG12" s="72">
        <f>B12+C12-AF12</f>
        <v>307.49999999999983</v>
      </c>
      <c r="AH12" s="133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33"/>
    </row>
    <row r="14" spans="1:34" ht="15.75">
      <c r="A14" s="3" t="s">
        <v>23</v>
      </c>
      <c r="B14" s="72">
        <f aca="true" t="shared" si="2" ref="B14:Y14">B10-B11-B12-B13</f>
        <v>2448.7000000000016</v>
      </c>
      <c r="C14" s="72">
        <f t="shared" si="2"/>
        <v>1090.6800000000012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231.2</v>
      </c>
      <c r="AG14" s="72">
        <f>AG10-AG11-AG12-AG13</f>
        <v>3308.180000000004</v>
      </c>
      <c r="AH14" s="133"/>
    </row>
    <row r="15" spans="1:35" ht="15" customHeight="1">
      <c r="A15" s="4" t="s">
        <v>6</v>
      </c>
      <c r="B15" s="72">
        <v>112819.9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/>
      <c r="I15" s="67"/>
      <c r="J15" s="72"/>
      <c r="K15" s="67"/>
      <c r="L15" s="67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4024</v>
      </c>
      <c r="AG15" s="72">
        <f aca="true" t="shared" si="3" ref="AG15:AG31">B15+C15-AF15</f>
        <v>133884.8</v>
      </c>
      <c r="AH15" s="133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/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3644</v>
      </c>
      <c r="AG16" s="115">
        <f t="shared" si="3"/>
        <v>48538.4</v>
      </c>
      <c r="AH16" s="134"/>
    </row>
    <row r="17" spans="1:34" ht="15.75">
      <c r="A17" s="3" t="s">
        <v>5</v>
      </c>
      <c r="B17" s="72">
        <v>103254.4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/>
      <c r="L17" s="67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3855.9</v>
      </c>
      <c r="AG17" s="72">
        <f t="shared" si="3"/>
        <v>109635.9</v>
      </c>
      <c r="AH17" s="135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12.899999999999999</v>
      </c>
      <c r="AH18" s="133"/>
    </row>
    <row r="19" spans="1:34" ht="15.75">
      <c r="A19" s="3" t="s">
        <v>1</v>
      </c>
      <c r="B19" s="72">
        <v>3146.4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70.6</v>
      </c>
      <c r="AG19" s="72">
        <f t="shared" si="3"/>
        <v>9523.6</v>
      </c>
      <c r="AH19" s="133"/>
    </row>
    <row r="20" spans="1:34" ht="15.75">
      <c r="A20" s="3" t="s">
        <v>2</v>
      </c>
      <c r="B20" s="72">
        <v>1460.1</v>
      </c>
      <c r="C20" s="72">
        <f>1493+0.1</f>
        <v>1493.1</v>
      </c>
      <c r="D20" s="67"/>
      <c r="E20" s="67">
        <v>12.2</v>
      </c>
      <c r="F20" s="67">
        <v>0.6</v>
      </c>
      <c r="G20" s="67"/>
      <c r="H20" s="67"/>
      <c r="I20" s="67"/>
      <c r="J20" s="72"/>
      <c r="K20" s="67"/>
      <c r="L20" s="67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12.799999999999999</v>
      </c>
      <c r="AG20" s="72">
        <f t="shared" si="3"/>
        <v>2940.3999999999996</v>
      </c>
      <c r="AH20" s="133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</v>
      </c>
      <c r="AG21" s="72">
        <f t="shared" si="3"/>
        <v>1188.1</v>
      </c>
      <c r="AH21" s="133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3993.6</v>
      </c>
      <c r="C23" s="72">
        <f t="shared" si="4"/>
        <v>6656.000000000003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65.69999999999973</v>
      </c>
      <c r="AG23" s="72">
        <f t="shared" si="3"/>
        <v>10583.900000000003</v>
      </c>
    </row>
    <row r="24" spans="1:35" ht="15" customHeight="1">
      <c r="A24" s="4" t="s">
        <v>7</v>
      </c>
      <c r="B24" s="72">
        <v>35291.1</v>
      </c>
      <c r="C24" s="72">
        <f>9600.09999999999-0.4</f>
        <v>9599.69999999999</v>
      </c>
      <c r="D24" s="67"/>
      <c r="E24" s="67">
        <v>348.3</v>
      </c>
      <c r="F24" s="67">
        <v>28.9</v>
      </c>
      <c r="G24" s="67">
        <v>154.4</v>
      </c>
      <c r="H24" s="67"/>
      <c r="I24" s="67"/>
      <c r="J24" s="72"/>
      <c r="K24" s="67"/>
      <c r="L24" s="67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531.6</v>
      </c>
      <c r="AG24" s="72">
        <f t="shared" si="3"/>
        <v>44359.19999999999</v>
      </c>
      <c r="AI24" s="86"/>
    </row>
    <row r="25" spans="1:35" s="53" customFormat="1" ht="15" customHeight="1">
      <c r="A25" s="51" t="s">
        <v>39</v>
      </c>
      <c r="B25" s="76">
        <v>22002.9</v>
      </c>
      <c r="C25" s="76">
        <v>2333.400000000005</v>
      </c>
      <c r="D25" s="75"/>
      <c r="E25" s="75"/>
      <c r="F25" s="75">
        <v>28.9</v>
      </c>
      <c r="G25" s="75">
        <v>154.4</v>
      </c>
      <c r="H25" s="75"/>
      <c r="I25" s="75"/>
      <c r="J25" s="76"/>
      <c r="K25" s="75"/>
      <c r="L25" s="75"/>
      <c r="M25" s="75"/>
      <c r="N25" s="75"/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183.3</v>
      </c>
      <c r="AG25" s="115">
        <f t="shared" si="3"/>
        <v>24153.000000000007</v>
      </c>
      <c r="AH25" s="57"/>
      <c r="AI25" s="136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35291.1</v>
      </c>
      <c r="C32" s="72">
        <v>9600.099999999991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28.9</v>
      </c>
      <c r="G32" s="67">
        <f t="shared" si="5"/>
        <v>154.4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531.6</v>
      </c>
      <c r="AG32" s="72">
        <f>AG24</f>
        <v>44359.19999999999</v>
      </c>
    </row>
    <row r="33" spans="1:33" ht="15" customHeight="1">
      <c r="A33" s="4" t="s">
        <v>8</v>
      </c>
      <c r="B33" s="72">
        <v>2279.99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</v>
      </c>
      <c r="AG33" s="72">
        <f aca="true" t="shared" si="6" ref="AG33:AG38">B33+C33-AF33</f>
        <v>2362.39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2">
        <f t="shared" si="6"/>
        <v>334.2</v>
      </c>
    </row>
    <row r="35" spans="1:33" ht="15.75">
      <c r="A35" s="3" t="s">
        <v>1</v>
      </c>
      <c r="B35" s="72">
        <v>263.2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263.2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20.7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84.88999999999993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111.18999999999983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0</v>
      </c>
      <c r="AG40" s="72">
        <f aca="true" t="shared" si="8" ref="AG40:AG45">B40+C40-AF40</f>
        <v>1219.7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2">
        <f t="shared" si="8"/>
        <v>1094.6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23</v>
      </c>
    </row>
    <row r="44" spans="1:33" ht="15.75">
      <c r="A44" s="3" t="s">
        <v>2</v>
      </c>
      <c r="B44" s="72">
        <v>8.8</v>
      </c>
      <c r="C44" s="72">
        <v>46.79999999999998</v>
      </c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</v>
      </c>
      <c r="AG44" s="72">
        <f t="shared" si="8"/>
        <v>55.59999999999998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14.299999999999997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</v>
      </c>
      <c r="AG46" s="72">
        <f>AG40-AG41-AG42-AG43-AG44-AG45</f>
        <v>45.70000000000016</v>
      </c>
    </row>
    <row r="47" spans="1:33" ht="17.25" customHeight="1">
      <c r="A47" s="4" t="s">
        <v>43</v>
      </c>
      <c r="B47" s="70">
        <v>2405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/>
      <c r="I47" s="79"/>
      <c r="J47" s="80"/>
      <c r="K47" s="79"/>
      <c r="L47" s="79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232.5</v>
      </c>
      <c r="AG47" s="72">
        <f>B47+C47-AF47</f>
        <v>3643.29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109.5</v>
      </c>
    </row>
    <row r="49" spans="1:33" ht="15.75">
      <c r="A49" s="3" t="s">
        <v>16</v>
      </c>
      <c r="B49" s="72">
        <v>2171.5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/>
      <c r="J49" s="72"/>
      <c r="K49" s="67"/>
      <c r="L49" s="67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179.2</v>
      </c>
      <c r="AG49" s="72">
        <f>B49+C49-AF49</f>
        <v>2916.7700000000004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53.3</v>
      </c>
      <c r="AG51" s="72">
        <f>AG47-AG49-AG48</f>
        <v>617.0199999999995</v>
      </c>
    </row>
    <row r="52" spans="1:33" ht="15" customHeight="1">
      <c r="A52" s="4" t="s">
        <v>0</v>
      </c>
      <c r="B52" s="72">
        <f>4446.9-312.7</f>
        <v>4134.2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1256.5</v>
      </c>
      <c r="AG52" s="72">
        <f aca="true" t="shared" si="11" ref="AG52:AG59">B52+C52-AF52</f>
        <v>7385.8099999999995</v>
      </c>
    </row>
    <row r="53" spans="1:33" ht="15" customHeight="1">
      <c r="A53" s="3" t="s">
        <v>2</v>
      </c>
      <c r="B53" s="72">
        <v>797.5</v>
      </c>
      <c r="C53" s="72">
        <f>817.1-1.9</f>
        <v>815.2</v>
      </c>
      <c r="D53" s="67"/>
      <c r="E53" s="67">
        <v>597.9</v>
      </c>
      <c r="F53" s="67">
        <v>5.5</v>
      </c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603.4</v>
      </c>
      <c r="AG53" s="72">
        <f t="shared" si="11"/>
        <v>1009.3000000000001</v>
      </c>
    </row>
    <row r="54" spans="1:34" ht="15" customHeight="1">
      <c r="A54" s="4" t="s">
        <v>9</v>
      </c>
      <c r="B54" s="111">
        <v>1884.6</v>
      </c>
      <c r="C54" s="72">
        <v>1321.5500000000006</v>
      </c>
      <c r="D54" s="67"/>
      <c r="E54" s="67">
        <v>223.2</v>
      </c>
      <c r="F54" s="67">
        <v>75.2</v>
      </c>
      <c r="G54" s="67">
        <v>12.1</v>
      </c>
      <c r="H54" s="67"/>
      <c r="I54" s="67"/>
      <c r="J54" s="72"/>
      <c r="K54" s="67"/>
      <c r="L54" s="67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310.5</v>
      </c>
      <c r="AG54" s="72">
        <f t="shared" si="11"/>
        <v>2895.6500000000005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0</v>
      </c>
      <c r="AG55" s="72">
        <f t="shared" si="11"/>
        <v>1367.5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ht="15.75">
      <c r="A57" s="3" t="s">
        <v>2</v>
      </c>
      <c r="B57" s="70">
        <v>20.5</v>
      </c>
      <c r="C57" s="72">
        <v>62.500000000000114</v>
      </c>
      <c r="D57" s="67"/>
      <c r="E57" s="67">
        <v>8.4</v>
      </c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8.4</v>
      </c>
      <c r="AG57" s="72">
        <f t="shared" si="11"/>
        <v>74.60000000000011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692.5999999999999</v>
      </c>
      <c r="C60" s="72">
        <f t="shared" si="12"/>
        <v>1063.0500000000006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75.2</v>
      </c>
      <c r="G60" s="67">
        <f t="shared" si="12"/>
        <v>12.1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302.1</v>
      </c>
      <c r="AG60" s="72">
        <f>AG54-AG55-AG57-AG59-AG56-AG58</f>
        <v>1453.5500000000004</v>
      </c>
    </row>
    <row r="61" spans="1:33" ht="15" customHeight="1">
      <c r="A61" s="4" t="s">
        <v>10</v>
      </c>
      <c r="B61" s="72">
        <v>104</v>
      </c>
      <c r="C61" s="72">
        <f>746.7-181.7</f>
        <v>565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</v>
      </c>
      <c r="AG61" s="72">
        <f aca="true" t="shared" si="14" ref="AG61:AG67">B61+C61-AF61</f>
        <v>669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100</v>
      </c>
      <c r="AG62" s="72">
        <f t="shared" si="14"/>
        <v>4904.6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72">
        <f t="shared" si="14"/>
        <v>3242.9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4.8</v>
      </c>
      <c r="AG65" s="72">
        <f t="shared" si="14"/>
        <v>108.9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2.5</v>
      </c>
      <c r="AG66" s="72">
        <f t="shared" si="14"/>
        <v>127.80000000000001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92.7</v>
      </c>
      <c r="AG68" s="72">
        <f>AG62-AG63-AG66-AG67-AG65-AG64</f>
        <v>1315.0000000000002</v>
      </c>
    </row>
    <row r="69" spans="1:33" ht="31.5">
      <c r="A69" s="4" t="s">
        <v>45</v>
      </c>
      <c r="B69" s="72">
        <v>3329.6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1416</v>
      </c>
      <c r="AG69" s="130">
        <f aca="true" t="shared" si="16" ref="AG69:AG92">B69+C69-AF69</f>
        <v>1972.7000000000003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1083.6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</f>
        <v>1323.2</v>
      </c>
      <c r="C72" s="72">
        <f>2282.1-17.7+34.7+0.4</f>
        <v>2299.5</v>
      </c>
      <c r="D72" s="67"/>
      <c r="E72" s="67">
        <v>76.6</v>
      </c>
      <c r="F72" s="67">
        <v>110.8</v>
      </c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187.39999999999998</v>
      </c>
      <c r="AG72" s="130">
        <f t="shared" si="16"/>
        <v>3435.2999999999997</v>
      </c>
      <c r="AH72" s="86">
        <f>AG72+AG69+AG76</f>
        <v>6074.56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v>22.6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46.4</v>
      </c>
    </row>
    <row r="76" spans="1:35" s="11" customFormat="1" ht="15.75">
      <c r="A76" s="12" t="s">
        <v>48</v>
      </c>
      <c r="B76" s="72">
        <f>180.2</f>
        <v>180.2</v>
      </c>
      <c r="C76" s="72">
        <f>496.56+0.2</f>
        <v>496.76</v>
      </c>
      <c r="D76" s="67"/>
      <c r="E76" s="79"/>
      <c r="F76" s="79">
        <v>10.4</v>
      </c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10.4</v>
      </c>
      <c r="AG76" s="130">
        <f t="shared" si="16"/>
        <v>666.5600000000001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0</v>
      </c>
      <c r="AG77" s="130">
        <f t="shared" si="16"/>
        <v>146.79999999999998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11.100000000000001</v>
      </c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11.600000000000001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43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527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</f>
        <v>4338.5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2809.8</v>
      </c>
      <c r="AG89" s="72">
        <f t="shared" si="16"/>
        <v>4908.299999999999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72">
        <f t="shared" si="16"/>
        <v>3519.3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</f>
        <v>20869.7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8814.6</v>
      </c>
      <c r="AG92" s="72">
        <f t="shared" si="16"/>
        <v>95013.8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218707.39000000004</v>
      </c>
      <c r="C94" s="132">
        <f t="shared" si="17"/>
        <v>138574.01</v>
      </c>
      <c r="D94" s="83">
        <f t="shared" si="17"/>
        <v>4329</v>
      </c>
      <c r="E94" s="83">
        <f t="shared" si="17"/>
        <v>3929.7999999999997</v>
      </c>
      <c r="F94" s="83">
        <f t="shared" si="17"/>
        <v>8565.899999999998</v>
      </c>
      <c r="G94" s="83">
        <f t="shared" si="17"/>
        <v>3509.3</v>
      </c>
      <c r="H94" s="83">
        <f t="shared" si="17"/>
        <v>0</v>
      </c>
      <c r="I94" s="83">
        <f t="shared" si="17"/>
        <v>0</v>
      </c>
      <c r="J94" s="83">
        <f t="shared" si="17"/>
        <v>0</v>
      </c>
      <c r="K94" s="83">
        <f t="shared" si="17"/>
        <v>0</v>
      </c>
      <c r="L94" s="83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20334</v>
      </c>
      <c r="AG94" s="84">
        <f>AG10+AG15+AG24+AG33+AG47+AG52+AG54+AG61+AG62+AG69+AG71+AG72+AG76+AG81+AG82+AG83+AG88+AG89+AG90+AG91+AG70+AG40+AG92</f>
        <v>336947.39999999997</v>
      </c>
    </row>
    <row r="95" spans="1:33" ht="15.75">
      <c r="A95" s="3" t="s">
        <v>5</v>
      </c>
      <c r="B95" s="22">
        <f>B11+B17+B26+B34+B55+B63+B73+B41+B77+B48</f>
        <v>126109.8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0</v>
      </c>
      <c r="I95" s="67">
        <f t="shared" si="18"/>
        <v>0</v>
      </c>
      <c r="J95" s="67">
        <f t="shared" si="18"/>
        <v>0</v>
      </c>
      <c r="K95" s="67">
        <f t="shared" si="18"/>
        <v>0</v>
      </c>
      <c r="L95" s="67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4244.4</v>
      </c>
      <c r="AG95" s="71">
        <f>B95+C95-AF95</f>
        <v>136679.12000000002</v>
      </c>
    </row>
    <row r="96" spans="1:33" ht="15.75">
      <c r="A96" s="3" t="s">
        <v>2</v>
      </c>
      <c r="B96" s="22">
        <f aca="true" t="shared" si="19" ref="B96:AD96">B12+B20+B29+B36+B57+B66+B44+B80+B74+B53</f>
        <v>2531.8999999999996</v>
      </c>
      <c r="C96" s="109">
        <f t="shared" si="19"/>
        <v>3131.0999999999995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0</v>
      </c>
      <c r="I96" s="67">
        <f t="shared" si="19"/>
        <v>0</v>
      </c>
      <c r="J96" s="67">
        <f t="shared" si="19"/>
        <v>0</v>
      </c>
      <c r="K96" s="67">
        <f t="shared" si="19"/>
        <v>0</v>
      </c>
      <c r="L96" s="67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710.1</v>
      </c>
      <c r="AG96" s="71">
        <f>B96+C96-AF96</f>
        <v>4952.899999999999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13.7</v>
      </c>
    </row>
    <row r="98" spans="1:33" ht="15.75">
      <c r="A98" s="3" t="s">
        <v>1</v>
      </c>
      <c r="B98" s="22">
        <f aca="true" t="shared" si="21" ref="B98:AD98">B19+B28+B65+B35+B43+B56+B79</f>
        <v>3472.2999999999997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0</v>
      </c>
      <c r="I98" s="67">
        <f t="shared" si="21"/>
        <v>0</v>
      </c>
      <c r="J98" s="67">
        <f t="shared" si="21"/>
        <v>0</v>
      </c>
      <c r="K98" s="67">
        <f t="shared" si="21"/>
        <v>0</v>
      </c>
      <c r="L98" s="67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75.39999999999999</v>
      </c>
      <c r="AG98" s="71">
        <f>B98+C98-AF98</f>
        <v>9918.7</v>
      </c>
    </row>
    <row r="99" spans="1:33" ht="15.75">
      <c r="A99" s="3" t="s">
        <v>16</v>
      </c>
      <c r="B99" s="22">
        <f aca="true" t="shared" si="22" ref="B99:X99">B21+B30+B49+B37+B58+B13+B75+B67</f>
        <v>4902.6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0</v>
      </c>
      <c r="J99" s="67">
        <f t="shared" si="22"/>
        <v>0</v>
      </c>
      <c r="K99" s="67">
        <f t="shared" si="22"/>
        <v>0</v>
      </c>
      <c r="L99" s="67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205.2</v>
      </c>
      <c r="AG99" s="71">
        <f>B99+C99-AF99</f>
        <v>5894.370000000001</v>
      </c>
    </row>
    <row r="100" spans="1:33" ht="12.75">
      <c r="A100" s="1" t="s">
        <v>35</v>
      </c>
      <c r="B100" s="2">
        <f aca="true" t="shared" si="24" ref="B100:AD100">B94-B95-B96-B97-B98-B99</f>
        <v>81690.79000000004</v>
      </c>
      <c r="C100" s="20">
        <f t="shared" si="24"/>
        <v>112896.72</v>
      </c>
      <c r="D100" s="85">
        <f t="shared" si="24"/>
        <v>4176</v>
      </c>
      <c r="E100" s="85">
        <f t="shared" si="24"/>
        <v>3089.5999999999995</v>
      </c>
      <c r="F100" s="85">
        <f t="shared" si="24"/>
        <v>4519.099999999998</v>
      </c>
      <c r="G100" s="85">
        <f t="shared" si="24"/>
        <v>3314.2000000000003</v>
      </c>
      <c r="H100" s="85">
        <f t="shared" si="24"/>
        <v>0</v>
      </c>
      <c r="I100" s="85">
        <f t="shared" si="24"/>
        <v>0</v>
      </c>
      <c r="J100" s="85">
        <f t="shared" si="24"/>
        <v>0</v>
      </c>
      <c r="K100" s="85">
        <f t="shared" si="24"/>
        <v>0</v>
      </c>
      <c r="L100" s="85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15098.9</v>
      </c>
      <c r="AG100" s="85">
        <f>AG94-AG95-AG96-AG97-AG98-AG99</f>
        <v>179488.60999999993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2018-05-11T09:12:44Z</cp:lastPrinted>
  <dcterms:created xsi:type="dcterms:W3CDTF">2002-11-05T08:53:00Z</dcterms:created>
  <dcterms:modified xsi:type="dcterms:W3CDTF">2018-06-07T11:17:26Z</dcterms:modified>
  <cp:category/>
  <cp:version/>
  <cp:contentType/>
  <cp:contentStatus/>
</cp:coreProperties>
</file>